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alculators\"/>
    </mc:Choice>
  </mc:AlternateContent>
  <bookViews>
    <workbookView xWindow="0" yWindow="0" windowWidth="20490" windowHeight="90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B7" i="1"/>
  <c r="C6" i="1"/>
  <c r="B6" i="1"/>
  <c r="B8" i="1" s="1"/>
  <c r="D16" i="1" l="1"/>
  <c r="B16" i="1"/>
  <c r="D15" i="1"/>
  <c r="B15" i="1"/>
  <c r="D13" i="1"/>
  <c r="B13" i="1" s="1"/>
  <c r="D12" i="1"/>
  <c r="B12" i="1" s="1"/>
  <c r="B14" i="1" s="1"/>
  <c r="D9" i="1"/>
  <c r="B9" i="1" s="1"/>
  <c r="C8" i="1"/>
  <c r="E16" i="1" l="1"/>
  <c r="C16" i="1"/>
  <c r="E15" i="1"/>
  <c r="C15" i="1"/>
  <c r="E13" i="1"/>
  <c r="C13" i="1" s="1"/>
  <c r="E12" i="1"/>
  <c r="C12" i="1" s="1"/>
  <c r="E11" i="1"/>
  <c r="C11" i="1" s="1"/>
  <c r="E10" i="1"/>
  <c r="E9" i="1"/>
  <c r="C9" i="1" s="1"/>
  <c r="C10" i="1"/>
  <c r="B17" i="1"/>
  <c r="B18" i="1" s="1"/>
  <c r="B19" i="1" s="1"/>
  <c r="C14" i="1" l="1"/>
  <c r="C17" i="1"/>
  <c r="C18" i="1" s="1"/>
  <c r="C19" i="1" s="1"/>
</calcChain>
</file>

<file path=xl/sharedStrings.xml><?xml version="1.0" encoding="utf-8"?>
<sst xmlns="http://schemas.openxmlformats.org/spreadsheetml/2006/main" count="38" uniqueCount="35">
  <si>
    <t>Income</t>
  </si>
  <si>
    <t>Investments</t>
  </si>
  <si>
    <t>TDS</t>
  </si>
  <si>
    <t>Labels</t>
  </si>
  <si>
    <t>Old Slabs</t>
  </si>
  <si>
    <t>New Slabs</t>
  </si>
  <si>
    <t>oldtrue</t>
  </si>
  <si>
    <t>newtrue</t>
  </si>
  <si>
    <t>INCOME</t>
  </si>
  <si>
    <t>OLD Tax Regime</t>
  </si>
  <si>
    <t>NEW Tax Regime</t>
  </si>
  <si>
    <t>Rs. 0 to Rs. 2.5L</t>
  </si>
  <si>
    <t>Rs. 0 to Rs. 3L</t>
  </si>
  <si>
    <t>Rs. 2.5L to Rs. 5L</t>
  </si>
  <si>
    <t>Rs. 3L to Rs. 6L</t>
  </si>
  <si>
    <t>Taxable Income</t>
  </si>
  <si>
    <t>Rs. 5L to Rs. 10L</t>
  </si>
  <si>
    <t>Rs. 6L to Rs. 9L</t>
  </si>
  <si>
    <t>Slab 5%</t>
  </si>
  <si>
    <t>&gt; Rs. 10L</t>
  </si>
  <si>
    <t>Rs. 9L to Rs. 12L</t>
  </si>
  <si>
    <t>Slab 10%</t>
  </si>
  <si>
    <t>Rs. 12L to Rs. 15L</t>
  </si>
  <si>
    <t>Slab 15%</t>
  </si>
  <si>
    <t>&gt; Rs. 15L</t>
  </si>
  <si>
    <t>Slab 20%</t>
  </si>
  <si>
    <t>Slab 30%</t>
  </si>
  <si>
    <t>Tax Rebate</t>
  </si>
  <si>
    <t>Channel Link</t>
  </si>
  <si>
    <t>Click Here</t>
  </si>
  <si>
    <t>Surcharge 10%</t>
  </si>
  <si>
    <t>Surcharge 15%</t>
  </si>
  <si>
    <t>Cess 4%</t>
  </si>
  <si>
    <t>Income Tax</t>
  </si>
  <si>
    <t>Tax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</si>
</sst>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B050"/>
        <bgColor rgb="FF00B050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9CC2E5"/>
        <bgColor rgb="FF9CC2E5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/>
    <xf numFmtId="0" fontId="3" fillId="3" borderId="1" xfId="0" applyFont="1" applyFill="1" applyBorder="1"/>
    <xf numFmtId="0" fontId="0" fillId="0" borderId="0" xfId="0" applyFont="1" applyAlignment="1"/>
    <xf numFmtId="0" fontId="4" fillId="3" borderId="1" xfId="0" applyFont="1" applyFill="1" applyBorder="1"/>
    <xf numFmtId="0" fontId="2" fillId="4" borderId="1" xfId="0" applyFont="1" applyFill="1" applyBorder="1"/>
    <xf numFmtId="0" fontId="3" fillId="4" borderId="1" xfId="0" applyFont="1" applyFill="1" applyBorder="1"/>
    <xf numFmtId="0" fontId="3" fillId="3" borderId="2" xfId="0" applyFont="1" applyFill="1" applyBorder="1"/>
    <xf numFmtId="0" fontId="2" fillId="3" borderId="1" xfId="0" applyFont="1" applyFill="1" applyBorder="1"/>
    <xf numFmtId="0" fontId="3" fillId="3" borderId="3" xfId="0" applyFont="1" applyFill="1" applyBorder="1"/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8" xfId="0" applyFont="1" applyFill="1" applyBorder="1"/>
    <xf numFmtId="9" fontId="3" fillId="0" borderId="1" xfId="0" applyNumberFormat="1" applyFont="1" applyFill="1" applyBorder="1"/>
    <xf numFmtId="9" fontId="3" fillId="3" borderId="9" xfId="0" applyNumberFormat="1" applyFont="1" applyFill="1" applyBorder="1"/>
    <xf numFmtId="0" fontId="3" fillId="6" borderId="1" xfId="0" applyFont="1" applyFill="1" applyBorder="1"/>
    <xf numFmtId="0" fontId="3" fillId="3" borderId="10" xfId="0" applyFont="1" applyFill="1" applyBorder="1"/>
    <xf numFmtId="9" fontId="3" fillId="0" borderId="11" xfId="0" applyNumberFormat="1" applyFont="1" applyFill="1" applyBorder="1"/>
    <xf numFmtId="9" fontId="3" fillId="3" borderId="12" xfId="0" applyNumberFormat="1" applyFont="1" applyFill="1" applyBorder="1"/>
    <xf numFmtId="0" fontId="3" fillId="3" borderId="13" xfId="0" applyFont="1" applyFill="1" applyBorder="1"/>
    <xf numFmtId="0" fontId="3" fillId="2" borderId="1" xfId="0" applyFont="1" applyFill="1" applyBorder="1"/>
    <xf numFmtId="0" fontId="1" fillId="7" borderId="14" xfId="0" applyFont="1" applyFill="1" applyBorder="1" applyAlignment="1">
      <alignment horizontal="center"/>
    </xf>
    <xf numFmtId="0" fontId="6" fillId="7" borderId="14" xfId="1" applyFont="1" applyFill="1" applyBorder="1" applyAlignment="1">
      <alignment horizontal="center"/>
    </xf>
    <xf numFmtId="9" fontId="2" fillId="3" borderId="1" xfId="0" applyNumberFormat="1" applyFont="1" applyFill="1" applyBorder="1"/>
    <xf numFmtId="0" fontId="7" fillId="6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395653</xdr:colOff>
      <xdr:row>12</xdr:row>
      <xdr:rowOff>0</xdr:rowOff>
    </xdr:from>
    <xdr:to>
      <xdr:col>8</xdr:col>
      <xdr:colOff>1083210</xdr:colOff>
      <xdr:row>15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3038" y="2198077"/>
          <a:ext cx="687557" cy="5495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youtube.com/channel/UCymd4lQ9ZJpvd7Pjz0g7vJQ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zoomScale="130" zoomScaleNormal="130" workbookViewId="0">
      <selection activeCell="C18" sqref="C18"/>
    </sheetView>
  </sheetViews>
  <sheetFormatPr defaultColWidth="14.42578125" defaultRowHeight="15" x14ac:dyDescent="0.25"/>
  <cols>
    <col min="1" max="1" width="14.42578125" style="3" customWidth="1"/>
    <col min="2" max="3" width="10.85546875" style="3" customWidth="1"/>
    <col min="4" max="6" width="10.85546875" style="3" hidden="1" customWidth="1"/>
    <col min="7" max="8" width="10.85546875" style="3" customWidth="1"/>
    <col min="9" max="9" width="17.5703125" style="3" bestFit="1" customWidth="1"/>
    <col min="10" max="10" width="15.28515625" style="3" bestFit="1" customWidth="1"/>
    <col min="11" max="11" width="15.85546875" style="3" bestFit="1" customWidth="1"/>
    <col min="12" max="12" width="16.140625" style="3" bestFit="1" customWidth="1"/>
    <col min="13" max="26" width="10.85546875" style="3" customWidth="1"/>
    <col min="27" max="16384" width="14.42578125" style="3"/>
  </cols>
  <sheetData>
    <row r="1" spans="1:27" ht="14.25" customHeight="1" x14ac:dyDescent="0.25">
      <c r="A1" s="1" t="s">
        <v>0</v>
      </c>
      <c r="B1" s="2">
        <v>800000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7" ht="14.25" customHeight="1" x14ac:dyDescent="0.25">
      <c r="A2" s="1" t="s">
        <v>1</v>
      </c>
      <c r="B2" s="2">
        <v>200000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7" ht="14.25" customHeight="1" x14ac:dyDescent="0.25">
      <c r="A3" s="1" t="s">
        <v>2</v>
      </c>
      <c r="B3" s="4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7" ht="14.25" customHeight="1" thickBot="1" x14ac:dyDescent="0.3">
      <c r="A4" s="5"/>
      <c r="B4" s="6"/>
      <c r="C4" s="6"/>
      <c r="D4" s="6"/>
      <c r="E4" s="6"/>
      <c r="F4" s="6"/>
      <c r="G4" s="2"/>
      <c r="H4" s="2"/>
      <c r="I4" s="7"/>
      <c r="J4" s="7"/>
      <c r="K4" s="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7" ht="14.25" customHeight="1" x14ac:dyDescent="0.25">
      <c r="A5" s="8" t="s">
        <v>3</v>
      </c>
      <c r="B5" s="8" t="s">
        <v>4</v>
      </c>
      <c r="C5" s="8" t="s">
        <v>5</v>
      </c>
      <c r="D5" s="6" t="s">
        <v>6</v>
      </c>
      <c r="E5" s="6" t="s">
        <v>7</v>
      </c>
      <c r="F5" s="6" t="b">
        <v>0</v>
      </c>
      <c r="G5" s="2"/>
      <c r="H5" s="9"/>
      <c r="I5" s="10" t="s">
        <v>8</v>
      </c>
      <c r="J5" s="11" t="s">
        <v>9</v>
      </c>
      <c r="K5" s="10" t="s">
        <v>8</v>
      </c>
      <c r="L5" s="12" t="s">
        <v>10</v>
      </c>
      <c r="M5" s="13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4.25" customHeight="1" x14ac:dyDescent="0.25">
      <c r="A6" s="8" t="s">
        <v>0</v>
      </c>
      <c r="B6" s="2">
        <f t="shared" ref="B6:B7" si="0">B1</f>
        <v>800000</v>
      </c>
      <c r="C6" s="2">
        <f>B1</f>
        <v>800000</v>
      </c>
      <c r="D6" s="2"/>
      <c r="E6" s="2"/>
      <c r="F6" s="2"/>
      <c r="G6" s="2"/>
      <c r="H6" s="9"/>
      <c r="I6" s="14" t="s">
        <v>11</v>
      </c>
      <c r="J6" s="15">
        <v>0</v>
      </c>
      <c r="K6" s="14" t="s">
        <v>12</v>
      </c>
      <c r="L6" s="16">
        <v>0</v>
      </c>
      <c r="M6" s="1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4.25" customHeight="1" x14ac:dyDescent="0.25">
      <c r="A7" s="8" t="s">
        <v>1</v>
      </c>
      <c r="B7" s="2">
        <f t="shared" si="0"/>
        <v>200000</v>
      </c>
      <c r="C7" s="2">
        <f>IF(B2&gt;=50000,50000,0)</f>
        <v>50000</v>
      </c>
      <c r="D7" s="2"/>
      <c r="E7" s="2"/>
      <c r="F7" s="2"/>
      <c r="G7" s="2"/>
      <c r="H7" s="9"/>
      <c r="I7" s="14" t="s">
        <v>13</v>
      </c>
      <c r="J7" s="15">
        <v>0.05</v>
      </c>
      <c r="K7" s="14" t="s">
        <v>14</v>
      </c>
      <c r="L7" s="16">
        <v>0.05</v>
      </c>
      <c r="M7" s="1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4.25" customHeight="1" x14ac:dyDescent="0.25">
      <c r="A8" s="8" t="s">
        <v>15</v>
      </c>
      <c r="B8" s="2">
        <f t="shared" ref="B8:C8" si="1">B6-B7</f>
        <v>600000</v>
      </c>
      <c r="C8" s="2">
        <f t="shared" si="1"/>
        <v>750000</v>
      </c>
      <c r="D8" s="2"/>
      <c r="E8" s="2"/>
      <c r="F8" s="2"/>
      <c r="G8" s="2"/>
      <c r="H8" s="9"/>
      <c r="I8" s="14" t="s">
        <v>16</v>
      </c>
      <c r="J8" s="15">
        <v>0.2</v>
      </c>
      <c r="K8" s="14" t="s">
        <v>17</v>
      </c>
      <c r="L8" s="16">
        <v>0.1</v>
      </c>
      <c r="M8" s="1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4.25" customHeight="1" x14ac:dyDescent="0.25">
      <c r="A9" s="8" t="s">
        <v>18</v>
      </c>
      <c r="B9" s="2">
        <f>IF(B8&gt;250000,D9,F9)</f>
        <v>12500</v>
      </c>
      <c r="C9" s="2">
        <f>IF(C8&gt;300000,E9,F9)</f>
        <v>15000</v>
      </c>
      <c r="D9" s="2">
        <f t="shared" ref="D9" si="2">IF(B8&gt;500000,(500000-250000)*5/100,(B8-250000)*5/100)</f>
        <v>12500</v>
      </c>
      <c r="E9" s="2">
        <f>IF(C8&gt;600000,(600000-300000)*5/100,(C8-300000)*5/100)</f>
        <v>15000</v>
      </c>
      <c r="F9" s="2">
        <v>0</v>
      </c>
      <c r="G9" s="2"/>
      <c r="H9" s="9"/>
      <c r="I9" s="14" t="s">
        <v>19</v>
      </c>
      <c r="J9" s="15">
        <v>0.3</v>
      </c>
      <c r="K9" s="14" t="s">
        <v>20</v>
      </c>
      <c r="L9" s="16">
        <v>0.15</v>
      </c>
      <c r="M9" s="13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4.25" customHeight="1" x14ac:dyDescent="0.25">
      <c r="A10" s="8" t="s">
        <v>21</v>
      </c>
      <c r="B10" s="17"/>
      <c r="C10" s="2">
        <f>IF(C8&gt;600000,E10,F10)</f>
        <v>15000</v>
      </c>
      <c r="D10" s="2"/>
      <c r="E10" s="2">
        <f>IF(C8&gt;900000,(900000-600000)*10/100,(C8-600000)*10/100)</f>
        <v>15000</v>
      </c>
      <c r="F10" s="2">
        <v>0</v>
      </c>
      <c r="G10" s="2"/>
      <c r="H10" s="9"/>
      <c r="I10" s="14"/>
      <c r="J10" s="15"/>
      <c r="K10" s="14" t="s">
        <v>22</v>
      </c>
      <c r="L10" s="16">
        <v>0.2</v>
      </c>
      <c r="M10" s="1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4.25" customHeight="1" thickBot="1" x14ac:dyDescent="0.3">
      <c r="A11" s="8" t="s">
        <v>23</v>
      </c>
      <c r="B11" s="17"/>
      <c r="C11" s="2">
        <f>IF(C8&gt;900000,E11,F11)</f>
        <v>0</v>
      </c>
      <c r="D11" s="2"/>
      <c r="E11" s="2">
        <f>IF(C8&gt;1200000,(1200000-900000)*15/100,(C8-900000)*15/100)</f>
        <v>-22500</v>
      </c>
      <c r="F11" s="2">
        <v>0</v>
      </c>
      <c r="G11" s="2"/>
      <c r="H11" s="9"/>
      <c r="I11" s="18"/>
      <c r="J11" s="19"/>
      <c r="K11" s="18" t="s">
        <v>24</v>
      </c>
      <c r="L11" s="20">
        <v>0.3</v>
      </c>
      <c r="M11" s="13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4.25" customHeight="1" x14ac:dyDescent="0.25">
      <c r="A12" s="8" t="s">
        <v>25</v>
      </c>
      <c r="B12" s="2">
        <f>IF(B8&gt;500000,D12,F12)</f>
        <v>20000</v>
      </c>
      <c r="C12" s="2">
        <f>IF(C8&gt;1200000,E12,F12)</f>
        <v>0</v>
      </c>
      <c r="D12" s="2">
        <f>IF(B8&gt;1000000,(1000000-500000)*20/100,(B8-500000)*20/100)</f>
        <v>20000</v>
      </c>
      <c r="E12" s="2">
        <f>IF(C8&gt;1500000,(1500000-1200000)*20/100,(C8-1200000)*20/100)</f>
        <v>-90000</v>
      </c>
      <c r="F12" s="2">
        <v>0</v>
      </c>
      <c r="G12" s="2"/>
      <c r="H12" s="9"/>
      <c r="I12" s="21"/>
      <c r="J12" s="21"/>
      <c r="K12" s="21"/>
      <c r="L12" s="2"/>
      <c r="M12" s="1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4.25" customHeight="1" x14ac:dyDescent="0.25">
      <c r="A13" s="8" t="s">
        <v>26</v>
      </c>
      <c r="B13" s="2">
        <f>IF(B8&gt;1000000,D13,F13)</f>
        <v>0</v>
      </c>
      <c r="C13" s="2">
        <f>IF(C8&gt;1500000,E13,F13)</f>
        <v>0</v>
      </c>
      <c r="D13" s="2">
        <f>(B8-1000000)*30/100</f>
        <v>-120000</v>
      </c>
      <c r="E13" s="2">
        <f>(C8-1500000)*30/100</f>
        <v>-225000</v>
      </c>
      <c r="F13" s="2"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7" ht="14.25" customHeight="1" x14ac:dyDescent="0.25">
      <c r="A14" s="8" t="s">
        <v>27</v>
      </c>
      <c r="B14" s="22">
        <f>IF(B12&gt;0,0,B9)</f>
        <v>0</v>
      </c>
      <c r="C14" s="22">
        <f>IF(C10&gt;10000,0,SUM(C9,C10))</f>
        <v>0</v>
      </c>
      <c r="D14" s="2"/>
      <c r="E14" s="2"/>
      <c r="F14" s="2"/>
      <c r="G14" s="2"/>
      <c r="H14" s="2"/>
      <c r="I14" s="2"/>
      <c r="J14" s="23" t="s">
        <v>28</v>
      </c>
      <c r="K14" s="24" t="s">
        <v>29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7" ht="14.25" customHeight="1" x14ac:dyDescent="0.25">
      <c r="A15" s="8" t="s">
        <v>30</v>
      </c>
      <c r="B15" s="2">
        <f>IF(B8&gt;5000000,D15,F15)</f>
        <v>0</v>
      </c>
      <c r="C15" s="2">
        <f>IF(C8&gt;5000000,E15,G16)</f>
        <v>0</v>
      </c>
      <c r="D15" s="2">
        <f t="shared" ref="D15:E15" si="3">IF(B8&gt;10000000,(10000000-5000000)*10/100,(B8-5000000)*10/100)</f>
        <v>-440000</v>
      </c>
      <c r="E15" s="2">
        <f t="shared" si="3"/>
        <v>-425000</v>
      </c>
      <c r="F15" s="2"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7" ht="14.25" customHeight="1" x14ac:dyDescent="0.25">
      <c r="A16" s="25" t="s">
        <v>31</v>
      </c>
      <c r="B16" s="2">
        <f>IF(B8&gt;10000000,D16,F16)</f>
        <v>0</v>
      </c>
      <c r="C16" s="2">
        <f>IF(C8&gt;10000000,E16,G17)</f>
        <v>0</v>
      </c>
      <c r="D16" s="2">
        <f t="shared" ref="D16:E16" si="4">(B8-10000000)*15/100</f>
        <v>-1410000</v>
      </c>
      <c r="E16" s="2">
        <f t="shared" si="4"/>
        <v>-1387500</v>
      </c>
      <c r="F16" s="2"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8" t="s">
        <v>32</v>
      </c>
      <c r="B17" s="2">
        <f>(SUM(B9,B12,B13,B15,B16)-B14)*4/100</f>
        <v>1300</v>
      </c>
      <c r="C17" s="2">
        <f>(SUM(C9,C10,C11,C12,C13,C15,C16)-C14)*4/100</f>
        <v>1200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26" t="s">
        <v>33</v>
      </c>
      <c r="B18" s="8">
        <f>SUM(B9,B12,B13,B15,B16,B17)-B14</f>
        <v>33800</v>
      </c>
      <c r="C18" s="8">
        <f>SUM(C9,C10,C11,C12,C13,C15,C16,C17)-C14</f>
        <v>31200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8" t="s">
        <v>34</v>
      </c>
      <c r="B19" s="2">
        <f>IF(B3&gt;B18,B3-B18,0)</f>
        <v>0</v>
      </c>
      <c r="C19" s="2">
        <f>IF(B3&gt;C18,B3-C18,0)</f>
        <v>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5">
      <c r="G1000" s="2"/>
      <c r="H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hyperlinks>
    <hyperlink ref="K1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2023-02-01T13:53:09Z</dcterms:created>
  <dcterms:modified xsi:type="dcterms:W3CDTF">2023-02-01T14:44:56Z</dcterms:modified>
</cp:coreProperties>
</file>